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ReadySetCrypto\Traders Edge Course\"/>
    </mc:Choice>
  </mc:AlternateContent>
  <xr:revisionPtr revIDLastSave="0" documentId="8_{0B6C4E3D-2F49-446A-81B5-D049AF9819B4}" xr6:coauthVersionLast="45" xr6:coauthVersionMax="45" xr10:uidLastSave="{00000000-0000-0000-0000-000000000000}"/>
  <bookViews>
    <workbookView xWindow="57600" yWindow="180" windowWidth="28800" windowHeight="16200" xr2:uid="{00000000-000D-0000-FFFF-FFFF00000000}"/>
  </bookViews>
  <sheets>
    <sheet name="Long Calls" sheetId="1" r:id="rId1"/>
    <sheet name="ParetoChart" sheetId="5" r:id="rId2"/>
  </sheets>
  <definedNames>
    <definedName name="NamedRange1">#REF!</definedName>
    <definedName name="NamedRange2">#REF!</definedName>
    <definedName name="NamedRange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3" i="5" l="1"/>
  <c r="A6" i="5"/>
  <c r="A12" i="5"/>
  <c r="A8" i="5"/>
  <c r="A11" i="5"/>
  <c r="A10" i="5"/>
  <c r="A7" i="5"/>
  <c r="A15" i="5"/>
  <c r="A9" i="5"/>
  <c r="A14" i="5"/>
  <c r="T9" i="1" l="1"/>
  <c r="T10" i="1"/>
  <c r="T11" i="1"/>
  <c r="T12" i="1"/>
  <c r="T13" i="1"/>
  <c r="T14" i="1"/>
  <c r="T15" i="1"/>
  <c r="T16" i="1"/>
  <c r="T8" i="1"/>
  <c r="T7" i="1"/>
  <c r="N19" i="1"/>
  <c r="B12" i="5" s="1"/>
  <c r="J24" i="1"/>
  <c r="K24" i="1"/>
  <c r="G24" i="1"/>
  <c r="O19" i="1"/>
  <c r="B6" i="5" s="1"/>
  <c r="M19" i="1"/>
  <c r="B8" i="5" s="1"/>
  <c r="L19" i="1"/>
  <c r="B11" i="5" s="1"/>
  <c r="K19" i="1"/>
  <c r="B10" i="5" s="1"/>
  <c r="J19" i="1"/>
  <c r="B7" i="5" s="1"/>
  <c r="I19" i="1"/>
  <c r="B15" i="5" s="1"/>
  <c r="H19" i="1"/>
  <c r="B9" i="5" s="1"/>
  <c r="G19" i="1"/>
  <c r="B14" i="5" s="1"/>
  <c r="F19" i="1"/>
  <c r="B13" i="5" s="1"/>
  <c r="S16" i="1"/>
  <c r="V16" i="1" s="1"/>
  <c r="S15" i="1"/>
  <c r="V15" i="1" s="1"/>
  <c r="S14" i="1"/>
  <c r="V14" i="1" s="1"/>
  <c r="S12" i="1"/>
  <c r="V12" i="1" s="1"/>
  <c r="S11" i="1"/>
  <c r="U11" i="1" s="1"/>
  <c r="S10" i="1"/>
  <c r="V10" i="1" s="1"/>
  <c r="S9" i="1"/>
  <c r="V9" i="1" s="1"/>
  <c r="S8" i="1"/>
  <c r="V8" i="1" s="1"/>
  <c r="A8" i="1"/>
  <c r="A9" i="1" s="1"/>
  <c r="A10" i="1" s="1"/>
  <c r="A11" i="1" s="1"/>
  <c r="A12" i="1" s="1"/>
  <c r="A13" i="1" s="1"/>
  <c r="A14" i="1" s="1"/>
  <c r="A15" i="1" s="1"/>
  <c r="A16" i="1" s="1"/>
  <c r="F24" i="1" s="1"/>
  <c r="S7" i="1"/>
  <c r="V7" i="1" s="1"/>
  <c r="C15" i="5" l="1"/>
  <c r="C11" i="5"/>
  <c r="C8" i="5"/>
  <c r="C14" i="5"/>
  <c r="B16" i="5"/>
  <c r="C9" i="5" s="1"/>
  <c r="N24" i="1"/>
  <c r="U8" i="1"/>
  <c r="U15" i="1"/>
  <c r="U14" i="1"/>
  <c r="U12" i="1"/>
  <c r="U10" i="1"/>
  <c r="U7" i="1"/>
  <c r="U9" i="1"/>
  <c r="P24" i="1"/>
  <c r="Q24" i="1"/>
  <c r="V11" i="1"/>
  <c r="H24" i="1"/>
  <c r="I24" i="1"/>
  <c r="L24" i="1"/>
  <c r="S13" i="1"/>
  <c r="U13" i="1" s="1"/>
  <c r="U16" i="1"/>
  <c r="C10" i="5" l="1"/>
  <c r="C6" i="5"/>
  <c r="C7" i="5"/>
  <c r="C12" i="5"/>
  <c r="C13" i="5"/>
  <c r="M24" i="1"/>
  <c r="O24" i="1" s="1"/>
  <c r="V13" i="1"/>
</calcChain>
</file>

<file path=xl/sharedStrings.xml><?xml version="1.0" encoding="utf-8"?>
<sst xmlns="http://schemas.openxmlformats.org/spreadsheetml/2006/main" count="76" uniqueCount="62">
  <si>
    <t>Trading Rules</t>
  </si>
  <si>
    <t>Trading Execution</t>
  </si>
  <si>
    <t>Results</t>
  </si>
  <si>
    <t>Trade</t>
  </si>
  <si>
    <t>Win</t>
  </si>
  <si>
    <t>$ In</t>
  </si>
  <si>
    <t>$ Out</t>
  </si>
  <si>
    <t>Profit/</t>
  </si>
  <si>
    <t>Risk</t>
  </si>
  <si>
    <t>Return</t>
  </si>
  <si>
    <t>Return</t>
  </si>
  <si>
    <t>Trade</t>
  </si>
  <si>
    <t>#</t>
  </si>
  <si>
    <t>Date</t>
  </si>
  <si>
    <t>Trade?</t>
  </si>
  <si>
    <t>Loss</t>
  </si>
  <si>
    <t>1R</t>
  </si>
  <si>
    <t>R</t>
  </si>
  <si>
    <t>%</t>
  </si>
  <si>
    <t>Comments</t>
  </si>
  <si>
    <t>Number</t>
  </si>
  <si>
    <t>Number</t>
  </si>
  <si>
    <t>Total</t>
  </si>
  <si>
    <t>Total</t>
  </si>
  <si>
    <t>Profit</t>
  </si>
  <si>
    <t>Avg</t>
  </si>
  <si>
    <t>Avg</t>
  </si>
  <si>
    <t>Trades</t>
  </si>
  <si>
    <t>Wins</t>
  </si>
  <si>
    <t>Losses</t>
  </si>
  <si>
    <t>P/L</t>
  </si>
  <si>
    <t>Profits</t>
  </si>
  <si>
    <t>Factor</t>
  </si>
  <si>
    <t>SPY</t>
  </si>
  <si>
    <t>Trend?</t>
  </si>
  <si>
    <t>Energy?</t>
  </si>
  <si>
    <t>News?</t>
  </si>
  <si>
    <t xml:space="preserve">Expected </t>
  </si>
  <si>
    <t xml:space="preserve">Stock </t>
  </si>
  <si>
    <t>Ticker</t>
  </si>
  <si>
    <t>Entry</t>
  </si>
  <si>
    <t>PCLN</t>
  </si>
  <si>
    <t>SBUX</t>
  </si>
  <si>
    <t>CMG</t>
  </si>
  <si>
    <t>AAPL</t>
  </si>
  <si>
    <t>GMCR</t>
  </si>
  <si>
    <t>NKE</t>
  </si>
  <si>
    <t>GOOGL</t>
  </si>
  <si>
    <t>TSLA</t>
  </si>
  <si>
    <t>Days</t>
  </si>
  <si>
    <t xml:space="preserve">Time </t>
  </si>
  <si>
    <t>Bought</t>
  </si>
  <si>
    <t>Rule</t>
  </si>
  <si>
    <t># Incidents</t>
  </si>
  <si>
    <t>Mkt Type</t>
  </si>
  <si>
    <t>78 min?</t>
  </si>
  <si>
    <t>IV&lt;33%ile?</t>
  </si>
  <si>
    <t>EMx2?</t>
  </si>
  <si>
    <t>Stop Set</t>
  </si>
  <si>
    <t>Risk&lt;2%</t>
  </si>
  <si>
    <t>Profit Target?</t>
  </si>
  <si>
    <t>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</si>
</sst>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/d/yyyy;@"/>
    <numFmt numFmtId="165" formatCode="&quot;$&quot;#,##0.00"/>
    <numFmt numFmtId="166" formatCode="_(&quot;$&quot;* #,##0_);_(&quot;$&quot;* \(#,##0\);_(&quot;$&quot;* &quot;-&quot;??_);_(@_)"/>
  </numFmts>
  <fonts count="15" x14ac:knownFonts="1">
    <font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theme="0"/>
      <name val="Arial"/>
      <family val="2"/>
    </font>
    <font>
      <b/>
      <sz val="9"/>
      <color rgb="FF000000"/>
      <name val="Arial"/>
      <family val="2"/>
    </font>
    <font>
      <b/>
      <sz val="9"/>
      <color rgb="FFFFFFFF"/>
      <name val="Arial"/>
      <family val="2"/>
    </font>
    <font>
      <b/>
      <sz val="9"/>
      <color rgb="FF0000FF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9900FF"/>
        <bgColor indexed="64"/>
      </patternFill>
    </fill>
    <fill>
      <patternFill patternType="solid">
        <fgColor rgb="FF7DFF81"/>
        <bgColor indexed="64"/>
      </patternFill>
    </fill>
    <fill>
      <patternFill patternType="solid">
        <fgColor rgb="FFD5A6B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76A5A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00">
    <xf numFmtId="0" fontId="0" fillId="0" borderId="0" xfId="0" applyAlignment="1">
      <alignment wrapText="1"/>
    </xf>
    <xf numFmtId="16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7" borderId="2" xfId="0" applyFill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9" borderId="6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9" borderId="6" xfId="0" applyFill="1" applyBorder="1" applyAlignment="1">
      <alignment horizontal="center" wrapText="1"/>
    </xf>
    <xf numFmtId="4" fontId="0" fillId="0" borderId="0" xfId="0" applyNumberFormat="1" applyAlignment="1">
      <alignment horizontal="center" wrapText="1"/>
    </xf>
    <xf numFmtId="0" fontId="0" fillId="11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9" borderId="4" xfId="0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9" borderId="4" xfId="0" applyFill="1" applyBorder="1" applyAlignment="1">
      <alignment horizontal="center" wrapText="1"/>
    </xf>
    <xf numFmtId="0" fontId="0" fillId="8" borderId="2" xfId="0" applyFill="1" applyBorder="1" applyAlignment="1">
      <alignment horizontal="center" vertical="center" wrapText="1"/>
    </xf>
    <xf numFmtId="10" fontId="0" fillId="0" borderId="0" xfId="0" applyNumberFormat="1" applyAlignment="1">
      <alignment horizontal="center" wrapText="1"/>
    </xf>
    <xf numFmtId="4" fontId="0" fillId="8" borderId="2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165" fontId="0" fillId="0" borderId="0" xfId="0" applyNumberFormat="1" applyAlignment="1">
      <alignment horizontal="center" wrapText="1"/>
    </xf>
    <xf numFmtId="0" fontId="0" fillId="8" borderId="2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13" borderId="0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9" fontId="0" fillId="8" borderId="7" xfId="0" applyNumberFormat="1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0" fillId="11" borderId="0" xfId="0" applyFill="1" applyBorder="1" applyAlignment="1">
      <alignment horizontal="center" vertical="center" wrapText="1"/>
    </xf>
    <xf numFmtId="0" fontId="0" fillId="8" borderId="0" xfId="0" applyFill="1" applyBorder="1" applyAlignment="1">
      <alignment horizontal="center" vertical="center" wrapText="1"/>
    </xf>
    <xf numFmtId="0" fontId="0" fillId="8" borderId="0" xfId="0" applyNumberFormat="1" applyFill="1" applyBorder="1" applyAlignment="1">
      <alignment horizontal="center" vertical="center" wrapText="1"/>
    </xf>
    <xf numFmtId="4" fontId="0" fillId="8" borderId="0" xfId="0" applyNumberFormat="1" applyFill="1" applyBorder="1" applyAlignment="1">
      <alignment horizontal="center" vertical="center" wrapText="1"/>
    </xf>
    <xf numFmtId="9" fontId="0" fillId="8" borderId="13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wrapText="1"/>
    </xf>
    <xf numFmtId="0" fontId="0" fillId="7" borderId="9" xfId="0" applyFill="1" applyBorder="1" applyAlignment="1">
      <alignment horizontal="center" wrapText="1"/>
    </xf>
    <xf numFmtId="0" fontId="0" fillId="7" borderId="9" xfId="0" applyFill="1" applyBorder="1" applyAlignment="1">
      <alignment horizontal="center" vertical="center" wrapText="1"/>
    </xf>
    <xf numFmtId="0" fontId="0" fillId="11" borderId="9" xfId="0" applyFill="1" applyBorder="1" applyAlignment="1">
      <alignment horizontal="center" wrapText="1"/>
    </xf>
    <xf numFmtId="0" fontId="0" fillId="8" borderId="9" xfId="0" applyFill="1" applyBorder="1" applyAlignment="1">
      <alignment horizontal="center" vertical="center" wrapText="1"/>
    </xf>
    <xf numFmtId="0" fontId="0" fillId="8" borderId="9" xfId="0" applyNumberFormat="1" applyFill="1" applyBorder="1" applyAlignment="1">
      <alignment horizontal="center" vertical="center" wrapText="1"/>
    </xf>
    <xf numFmtId="4" fontId="0" fillId="8" borderId="9" xfId="0" applyNumberFormat="1" applyFill="1" applyBorder="1" applyAlignment="1">
      <alignment horizontal="center" vertical="center" wrapText="1"/>
    </xf>
    <xf numFmtId="9" fontId="0" fillId="8" borderId="5" xfId="0" applyNumberFormat="1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2" fontId="0" fillId="0" borderId="0" xfId="0" applyNumberFormat="1" applyAlignment="1">
      <alignment horizontal="center" wrapText="1"/>
    </xf>
    <xf numFmtId="44" fontId="0" fillId="0" borderId="0" xfId="1" applyFont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6" fontId="0" fillId="0" borderId="0" xfId="1" applyNumberFormat="1" applyFont="1" applyAlignment="1">
      <alignment horizontal="center" wrapText="1"/>
    </xf>
    <xf numFmtId="0" fontId="11" fillId="14" borderId="0" xfId="0" applyFont="1" applyFill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9" fontId="0" fillId="0" borderId="18" xfId="2" applyFont="1" applyBorder="1" applyAlignment="1">
      <alignment horizontal="center" wrapText="1"/>
    </xf>
    <xf numFmtId="9" fontId="0" fillId="0" borderId="19" xfId="2" applyFont="1" applyBorder="1" applyAlignment="1">
      <alignment horizontal="center" wrapText="1"/>
    </xf>
    <xf numFmtId="9" fontId="0" fillId="0" borderId="20" xfId="2" applyFont="1" applyBorder="1" applyAlignment="1">
      <alignment horizontal="center" wrapText="1"/>
    </xf>
    <xf numFmtId="0" fontId="3" fillId="10" borderId="3" xfId="0" applyFont="1" applyFill="1" applyBorder="1" applyAlignment="1">
      <alignment horizontal="center" wrapText="1"/>
    </xf>
    <xf numFmtId="0" fontId="5" fillId="10" borderId="8" xfId="0" applyFont="1" applyFill="1" applyBorder="1" applyAlignment="1">
      <alignment horizontal="center" wrapText="1"/>
    </xf>
    <xf numFmtId="0" fontId="4" fillId="10" borderId="10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7" fillId="4" borderId="8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8" fillId="12" borderId="3" xfId="0" applyFont="1" applyFill="1" applyBorder="1" applyAlignment="1">
      <alignment horizontal="center" wrapText="1"/>
    </xf>
    <xf numFmtId="0" fontId="6" fillId="12" borderId="8" xfId="0" applyFont="1" applyFill="1" applyBorder="1" applyAlignment="1">
      <alignment horizontal="center" wrapText="1"/>
    </xf>
    <xf numFmtId="0" fontId="9" fillId="12" borderId="10" xfId="0" applyFont="1" applyFill="1" applyBorder="1" applyAlignment="1">
      <alignment horizontal="center" wrapText="1"/>
    </xf>
    <xf numFmtId="0" fontId="12" fillId="5" borderId="12" xfId="0" applyFont="1" applyFill="1" applyBorder="1" applyAlignment="1">
      <alignment horizontal="center" wrapText="1"/>
    </xf>
    <xf numFmtId="0" fontId="12" fillId="5" borderId="2" xfId="0" applyFont="1" applyFill="1" applyBorder="1" applyAlignment="1">
      <alignment horizontal="center" wrapText="1"/>
    </xf>
    <xf numFmtId="0" fontId="13" fillId="6" borderId="12" xfId="0" applyFont="1" applyFill="1" applyBorder="1" applyAlignment="1">
      <alignment horizontal="center" wrapText="1"/>
    </xf>
    <xf numFmtId="0" fontId="13" fillId="6" borderId="2" xfId="0" applyFont="1" applyFill="1" applyBorder="1" applyAlignment="1">
      <alignment horizontal="center" wrapText="1"/>
    </xf>
    <xf numFmtId="0" fontId="13" fillId="6" borderId="7" xfId="0" applyFont="1" applyFill="1" applyBorder="1" applyAlignment="1">
      <alignment horizontal="center" wrapText="1"/>
    </xf>
    <xf numFmtId="0" fontId="13" fillId="2" borderId="1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14" fillId="3" borderId="12" xfId="0" applyFont="1" applyFill="1" applyBorder="1" applyAlignment="1">
      <alignment horizontal="center" wrapText="1"/>
    </xf>
    <xf numFmtId="0" fontId="14" fillId="3" borderId="2" xfId="0" applyFont="1" applyFill="1" applyBorder="1" applyAlignment="1">
      <alignment horizontal="center" wrapText="1"/>
    </xf>
    <xf numFmtId="0" fontId="14" fillId="3" borderId="7" xfId="0" applyFont="1" applyFill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5" borderId="1" xfId="0" applyFont="1" applyFill="1" applyBorder="1" applyAlignment="1">
      <alignment horizontal="center" wrapText="1"/>
    </xf>
    <xf numFmtId="0" fontId="12" fillId="5" borderId="9" xfId="0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center" wrapText="1"/>
    </xf>
    <xf numFmtId="0" fontId="13" fillId="6" borderId="9" xfId="0" applyFont="1" applyFill="1" applyBorder="1" applyAlignment="1">
      <alignment horizontal="center" wrapText="1"/>
    </xf>
    <xf numFmtId="0" fontId="13" fillId="6" borderId="5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3" fillId="2" borderId="9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wrapText="1"/>
    </xf>
    <xf numFmtId="0" fontId="14" fillId="3" borderId="9" xfId="0" applyFont="1" applyFill="1" applyBorder="1" applyAlignment="1">
      <alignment horizontal="center" wrapText="1"/>
    </xf>
    <xf numFmtId="0" fontId="14" fillId="3" borderId="5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ParetoChart!$B$5</c:f>
              <c:strCache>
                <c:ptCount val="1"/>
                <c:pt idx="0">
                  <c:v># Incidents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ParetoChart!$A$6:$A$15</c:f>
              <c:strCache>
                <c:ptCount val="10"/>
                <c:pt idx="0">
                  <c:v>Profit Target?</c:v>
                </c:pt>
                <c:pt idx="1">
                  <c:v>IV&lt;33%ile?</c:v>
                </c:pt>
                <c:pt idx="2">
                  <c:v>News?</c:v>
                </c:pt>
                <c:pt idx="3">
                  <c:v>78 min?</c:v>
                </c:pt>
                <c:pt idx="4">
                  <c:v>EMx2?</c:v>
                </c:pt>
                <c:pt idx="5">
                  <c:v>Stop Set</c:v>
                </c:pt>
                <c:pt idx="6">
                  <c:v>Risk&lt;2%</c:v>
                </c:pt>
                <c:pt idx="7">
                  <c:v>Mkt Type</c:v>
                </c:pt>
                <c:pt idx="8">
                  <c:v>Trend?</c:v>
                </c:pt>
                <c:pt idx="9">
                  <c:v>Energy?</c:v>
                </c:pt>
              </c:strCache>
            </c:strRef>
          </c:cat>
          <c:val>
            <c:numRef>
              <c:f>ParetoChart!$B$6:$B$15</c:f>
              <c:numCache>
                <c:formatCode>General</c:formatCode>
                <c:ptCount val="10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9E-467D-BF7D-15653FDA9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2455672"/>
        <c:axId val="232456848"/>
      </c:barChart>
      <c:catAx>
        <c:axId val="232455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456848"/>
        <c:crosses val="autoZero"/>
        <c:auto val="1"/>
        <c:lblAlgn val="ctr"/>
        <c:lblOffset val="100"/>
        <c:noMultiLvlLbl val="0"/>
      </c:catAx>
      <c:valAx>
        <c:axId val="232456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455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133350</xdr:colOff>
      <xdr:row>52</xdr:row>
      <xdr:rowOff>133350</xdr:rowOff>
    </xdr:to>
    <xdr:sp macro="" textlink="">
      <xdr:nvSpPr>
        <xdr:cNvPr id="1027" name="Rectangle 3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385762</xdr:colOff>
      <xdr:row>2</xdr:row>
      <xdr:rowOff>119062</xdr:rowOff>
    </xdr:from>
    <xdr:to>
      <xdr:col>11</xdr:col>
      <xdr:colOff>80962</xdr:colOff>
      <xdr:row>19</xdr:row>
      <xdr:rowOff>90487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W105"/>
  <sheetViews>
    <sheetView tabSelected="1" zoomScale="75" zoomScaleNormal="75" workbookViewId="0">
      <selection activeCell="A5" sqref="A5:W6"/>
    </sheetView>
  </sheetViews>
  <sheetFormatPr defaultColWidth="17.140625" defaultRowHeight="12.75" customHeight="1" x14ac:dyDescent="0.2"/>
  <cols>
    <col min="1" max="1" width="6.5703125" customWidth="1"/>
    <col min="2" max="2" width="12.140625" customWidth="1"/>
    <col min="3" max="3" width="7.85546875" customWidth="1"/>
    <col min="4" max="4" width="11.85546875" customWidth="1"/>
    <col min="5" max="6" width="13.28515625" customWidth="1"/>
    <col min="7" max="7" width="8.42578125" customWidth="1"/>
    <col min="8" max="8" width="8.7109375" customWidth="1"/>
    <col min="9" max="9" width="8.42578125" customWidth="1"/>
    <col min="10" max="10" width="12.140625" customWidth="1"/>
    <col min="11" max="11" width="10.7109375" customWidth="1"/>
    <col min="12" max="12" width="12.7109375" customWidth="1"/>
    <col min="13" max="13" width="8.28515625" customWidth="1"/>
    <col min="14" max="14" width="9.42578125" customWidth="1"/>
    <col min="15" max="15" width="15.85546875" customWidth="1"/>
    <col min="16" max="16" width="6.85546875" customWidth="1"/>
    <col min="17" max="17" width="9" customWidth="1"/>
    <col min="18" max="18" width="6.7109375" customWidth="1"/>
    <col min="19" max="19" width="7" customWidth="1"/>
    <col min="20" max="20" width="5.7109375" customWidth="1"/>
    <col min="21" max="21" width="7.28515625" customWidth="1"/>
    <col min="22" max="22" width="7" customWidth="1"/>
    <col min="23" max="23" width="43.140625" customWidth="1"/>
  </cols>
  <sheetData>
    <row r="3" spans="1:23" ht="12.75" customHeight="1" x14ac:dyDescent="0.2">
      <c r="A3" s="2"/>
      <c r="B3" s="2"/>
      <c r="C3" s="2"/>
      <c r="D3" s="2"/>
      <c r="E3" s="2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"/>
    </row>
    <row r="4" spans="1:23" ht="12.75" customHeight="1" x14ac:dyDescent="0.2">
      <c r="A4" s="24"/>
      <c r="B4" s="24"/>
      <c r="C4" s="24"/>
      <c r="D4" s="24"/>
      <c r="E4" s="24"/>
      <c r="F4" s="67" t="s">
        <v>0</v>
      </c>
      <c r="G4" s="68"/>
      <c r="H4" s="68"/>
      <c r="I4" s="68"/>
      <c r="J4" s="69"/>
      <c r="K4" s="70" t="s">
        <v>1</v>
      </c>
      <c r="L4" s="71"/>
      <c r="M4" s="71"/>
      <c r="N4" s="71"/>
      <c r="O4" s="72"/>
      <c r="P4" s="73" t="s">
        <v>2</v>
      </c>
      <c r="Q4" s="74"/>
      <c r="R4" s="74"/>
      <c r="S4" s="74"/>
      <c r="T4" s="74"/>
      <c r="U4" s="74"/>
      <c r="V4" s="75"/>
      <c r="W4" s="10"/>
    </row>
    <row r="5" spans="1:23" ht="12.75" customHeight="1" x14ac:dyDescent="0.2">
      <c r="A5" s="76" t="s">
        <v>3</v>
      </c>
      <c r="B5" s="77" t="s">
        <v>40</v>
      </c>
      <c r="C5" s="77" t="s">
        <v>38</v>
      </c>
      <c r="D5" s="77" t="s">
        <v>37</v>
      </c>
      <c r="E5" s="77" t="s">
        <v>50</v>
      </c>
      <c r="F5" s="78"/>
      <c r="G5" s="79"/>
      <c r="H5" s="79"/>
      <c r="I5" s="79"/>
      <c r="J5" s="80"/>
      <c r="K5" s="81"/>
      <c r="L5" s="82"/>
      <c r="M5" s="82"/>
      <c r="N5" s="82"/>
      <c r="O5" s="83"/>
      <c r="P5" s="84" t="s">
        <v>4</v>
      </c>
      <c r="Q5" s="85" t="s">
        <v>5</v>
      </c>
      <c r="R5" s="85" t="s">
        <v>6</v>
      </c>
      <c r="S5" s="85" t="s">
        <v>7</v>
      </c>
      <c r="T5" s="85" t="s">
        <v>8</v>
      </c>
      <c r="U5" s="85" t="s">
        <v>9</v>
      </c>
      <c r="V5" s="86" t="s">
        <v>10</v>
      </c>
      <c r="W5" s="87" t="s">
        <v>11</v>
      </c>
    </row>
    <row r="6" spans="1:23" ht="12.75" customHeight="1" x14ac:dyDescent="0.2">
      <c r="A6" s="88" t="s">
        <v>12</v>
      </c>
      <c r="B6" s="89" t="s">
        <v>13</v>
      </c>
      <c r="C6" s="89" t="s">
        <v>39</v>
      </c>
      <c r="D6" s="89" t="s">
        <v>49</v>
      </c>
      <c r="E6" s="89" t="s">
        <v>51</v>
      </c>
      <c r="F6" s="90" t="s">
        <v>54</v>
      </c>
      <c r="G6" s="91" t="s">
        <v>34</v>
      </c>
      <c r="H6" s="91" t="s">
        <v>55</v>
      </c>
      <c r="I6" s="91" t="s">
        <v>35</v>
      </c>
      <c r="J6" s="92" t="s">
        <v>56</v>
      </c>
      <c r="K6" s="93" t="s">
        <v>57</v>
      </c>
      <c r="L6" s="94" t="s">
        <v>58</v>
      </c>
      <c r="M6" s="94" t="s">
        <v>36</v>
      </c>
      <c r="N6" s="94" t="s">
        <v>59</v>
      </c>
      <c r="O6" s="95" t="s">
        <v>60</v>
      </c>
      <c r="P6" s="96" t="s">
        <v>14</v>
      </c>
      <c r="Q6" s="97" t="s">
        <v>11</v>
      </c>
      <c r="R6" s="97" t="s">
        <v>11</v>
      </c>
      <c r="S6" s="97" t="s">
        <v>15</v>
      </c>
      <c r="T6" s="97" t="s">
        <v>16</v>
      </c>
      <c r="U6" s="97" t="s">
        <v>17</v>
      </c>
      <c r="V6" s="98" t="s">
        <v>18</v>
      </c>
      <c r="W6" s="99" t="s">
        <v>19</v>
      </c>
    </row>
    <row r="7" spans="1:23" ht="12.75" customHeight="1" x14ac:dyDescent="0.2">
      <c r="A7" s="49">
        <v>1</v>
      </c>
      <c r="B7" s="1">
        <v>41796</v>
      </c>
      <c r="C7" s="1" t="s">
        <v>41</v>
      </c>
      <c r="D7" s="17">
        <v>10</v>
      </c>
      <c r="E7" s="17">
        <v>19</v>
      </c>
      <c r="F7" s="29"/>
      <c r="G7" s="3"/>
      <c r="H7" s="3"/>
      <c r="I7" s="3"/>
      <c r="J7" s="3"/>
      <c r="K7" s="13">
        <v>1</v>
      </c>
      <c r="L7" s="3"/>
      <c r="M7" s="3"/>
      <c r="N7" s="3"/>
      <c r="O7" s="3"/>
      <c r="P7" s="46">
        <v>0</v>
      </c>
      <c r="Q7" s="26">
        <v>332</v>
      </c>
      <c r="R7" s="19">
        <v>222</v>
      </c>
      <c r="S7" s="19">
        <f t="shared" ref="S7:S16" si="0">R7-Q7</f>
        <v>-110</v>
      </c>
      <c r="T7" s="19">
        <f>Q7/2</f>
        <v>166</v>
      </c>
      <c r="U7" s="21">
        <f>S7/T7</f>
        <v>-0.66265060240963858</v>
      </c>
      <c r="V7" s="30">
        <f>S7/Q7</f>
        <v>-0.33132530120481929</v>
      </c>
      <c r="W7" s="56"/>
    </row>
    <row r="8" spans="1:23" ht="12.75" customHeight="1" x14ac:dyDescent="0.2">
      <c r="A8" s="23">
        <f t="shared" ref="A8:A16" si="1">A7+1</f>
        <v>2</v>
      </c>
      <c r="B8" s="50">
        <v>41808</v>
      </c>
      <c r="C8" s="50" t="s">
        <v>42</v>
      </c>
      <c r="D8" s="27">
        <v>5</v>
      </c>
      <c r="E8" s="27">
        <v>11</v>
      </c>
      <c r="F8" s="31"/>
      <c r="G8" s="32"/>
      <c r="H8" s="32"/>
      <c r="I8" s="32"/>
      <c r="J8" s="33">
        <v>1</v>
      </c>
      <c r="K8" s="32"/>
      <c r="L8" s="32"/>
      <c r="M8" s="32"/>
      <c r="N8" s="32"/>
      <c r="O8" s="33">
        <v>1</v>
      </c>
      <c r="P8" s="47">
        <v>1</v>
      </c>
      <c r="Q8" s="35">
        <v>210</v>
      </c>
      <c r="R8" s="34">
        <v>222</v>
      </c>
      <c r="S8" s="34">
        <f t="shared" si="0"/>
        <v>12</v>
      </c>
      <c r="T8" s="34">
        <f>Q8/2</f>
        <v>105</v>
      </c>
      <c r="U8" s="36">
        <f>S8/T8</f>
        <v>0.11428571428571428</v>
      </c>
      <c r="V8" s="37">
        <f>S8/Q8</f>
        <v>5.7142857142857141E-2</v>
      </c>
      <c r="W8" s="57"/>
    </row>
    <row r="9" spans="1:23" ht="12.75" customHeight="1" x14ac:dyDescent="0.2">
      <c r="A9" s="23">
        <f t="shared" si="1"/>
        <v>3</v>
      </c>
      <c r="B9" s="50">
        <v>41822</v>
      </c>
      <c r="C9" s="50" t="s">
        <v>43</v>
      </c>
      <c r="D9" s="27">
        <v>10</v>
      </c>
      <c r="E9" s="27">
        <v>21</v>
      </c>
      <c r="F9" s="31"/>
      <c r="G9" s="32"/>
      <c r="H9" s="32"/>
      <c r="I9" s="32"/>
      <c r="J9" s="32"/>
      <c r="K9" s="32"/>
      <c r="L9" s="33">
        <v>1</v>
      </c>
      <c r="M9" s="33">
        <v>1</v>
      </c>
      <c r="N9" s="32"/>
      <c r="O9" s="32"/>
      <c r="P9" s="47">
        <v>0</v>
      </c>
      <c r="Q9" s="35">
        <v>322</v>
      </c>
      <c r="R9" s="34">
        <v>112</v>
      </c>
      <c r="S9" s="34">
        <f t="shared" si="0"/>
        <v>-210</v>
      </c>
      <c r="T9" s="34">
        <f t="shared" ref="T9:T16" si="2">Q9/2</f>
        <v>161</v>
      </c>
      <c r="U9" s="36">
        <f t="shared" ref="U9:U15" si="3">S9/T9</f>
        <v>-1.3043478260869565</v>
      </c>
      <c r="V9" s="37">
        <f>S9/Q9</f>
        <v>-0.65217391304347827</v>
      </c>
      <c r="W9" s="57"/>
    </row>
    <row r="10" spans="1:23" ht="12.75" customHeight="1" x14ac:dyDescent="0.2">
      <c r="A10" s="23">
        <f t="shared" si="1"/>
        <v>4</v>
      </c>
      <c r="B10" s="50">
        <v>41843</v>
      </c>
      <c r="C10" s="50" t="s">
        <v>33</v>
      </c>
      <c r="D10" s="27">
        <v>10</v>
      </c>
      <c r="E10" s="27">
        <v>23</v>
      </c>
      <c r="F10" s="31"/>
      <c r="G10" s="32"/>
      <c r="H10" s="33">
        <v>1</v>
      </c>
      <c r="I10" s="32"/>
      <c r="J10" s="32"/>
      <c r="K10" s="32"/>
      <c r="L10" s="32"/>
      <c r="M10" s="33">
        <v>1</v>
      </c>
      <c r="N10" s="32"/>
      <c r="O10" s="32"/>
      <c r="P10" s="47">
        <v>1</v>
      </c>
      <c r="Q10" s="35">
        <v>112</v>
      </c>
      <c r="R10" s="34">
        <v>165</v>
      </c>
      <c r="S10" s="34">
        <f t="shared" si="0"/>
        <v>53</v>
      </c>
      <c r="T10" s="34">
        <f t="shared" si="2"/>
        <v>56</v>
      </c>
      <c r="U10" s="36">
        <f t="shared" si="3"/>
        <v>0.9464285714285714</v>
      </c>
      <c r="V10" s="37">
        <f>S10/Q10</f>
        <v>0.4732142857142857</v>
      </c>
      <c r="W10" s="57"/>
    </row>
    <row r="11" spans="1:23" ht="12.75" customHeight="1" x14ac:dyDescent="0.2">
      <c r="A11" s="23">
        <f t="shared" si="1"/>
        <v>5</v>
      </c>
      <c r="B11" s="50">
        <v>41845</v>
      </c>
      <c r="C11" s="50" t="s">
        <v>41</v>
      </c>
      <c r="D11" s="27">
        <v>8</v>
      </c>
      <c r="E11" s="27">
        <v>20</v>
      </c>
      <c r="F11" s="31"/>
      <c r="G11" s="32"/>
      <c r="H11" s="32"/>
      <c r="I11" s="32"/>
      <c r="J11" s="32"/>
      <c r="K11" s="32"/>
      <c r="L11" s="32"/>
      <c r="M11" s="32"/>
      <c r="N11" s="32"/>
      <c r="O11" s="33">
        <v>1</v>
      </c>
      <c r="P11" s="47">
        <v>1</v>
      </c>
      <c r="Q11" s="35">
        <v>265</v>
      </c>
      <c r="R11" s="34">
        <v>278</v>
      </c>
      <c r="S11" s="34">
        <f t="shared" si="0"/>
        <v>13</v>
      </c>
      <c r="T11" s="34">
        <f t="shared" si="2"/>
        <v>132.5</v>
      </c>
      <c r="U11" s="36">
        <f t="shared" si="3"/>
        <v>9.8113207547169817E-2</v>
      </c>
      <c r="V11" s="37">
        <f>S11/R11</f>
        <v>4.6762589928057555E-2</v>
      </c>
      <c r="W11" s="57"/>
    </row>
    <row r="12" spans="1:23" ht="12.75" customHeight="1" x14ac:dyDescent="0.2">
      <c r="A12" s="23">
        <f t="shared" si="1"/>
        <v>6</v>
      </c>
      <c r="B12" s="50">
        <v>41852</v>
      </c>
      <c r="C12" s="50" t="s">
        <v>44</v>
      </c>
      <c r="D12" s="27">
        <v>5</v>
      </c>
      <c r="E12" s="27">
        <v>15</v>
      </c>
      <c r="F12" s="31"/>
      <c r="G12" s="32"/>
      <c r="H12" s="32"/>
      <c r="I12" s="32"/>
      <c r="J12" s="33">
        <v>1</v>
      </c>
      <c r="K12" s="32"/>
      <c r="L12" s="32"/>
      <c r="M12" s="32"/>
      <c r="N12" s="33">
        <v>1</v>
      </c>
      <c r="O12" s="32"/>
      <c r="P12" s="47">
        <v>1</v>
      </c>
      <c r="Q12" s="35">
        <v>512</v>
      </c>
      <c r="R12" s="34">
        <v>550</v>
      </c>
      <c r="S12" s="34">
        <f t="shared" si="0"/>
        <v>38</v>
      </c>
      <c r="T12" s="34">
        <f t="shared" si="2"/>
        <v>256</v>
      </c>
      <c r="U12" s="36">
        <f t="shared" si="3"/>
        <v>0.1484375</v>
      </c>
      <c r="V12" s="37">
        <f>S12/Q12</f>
        <v>7.421875E-2</v>
      </c>
      <c r="W12" s="57"/>
    </row>
    <row r="13" spans="1:23" ht="12.75" customHeight="1" x14ac:dyDescent="0.2">
      <c r="A13" s="23">
        <f t="shared" si="1"/>
        <v>7</v>
      </c>
      <c r="B13" s="50">
        <v>41885</v>
      </c>
      <c r="C13" s="50" t="s">
        <v>45</v>
      </c>
      <c r="D13" s="27">
        <v>10</v>
      </c>
      <c r="E13" s="27">
        <v>23</v>
      </c>
      <c r="F13" s="31"/>
      <c r="G13" s="32"/>
      <c r="H13" s="33">
        <v>1</v>
      </c>
      <c r="I13" s="32"/>
      <c r="J13" s="32"/>
      <c r="K13" s="32"/>
      <c r="L13" s="32"/>
      <c r="M13" s="32"/>
      <c r="N13" s="32"/>
      <c r="O13" s="33">
        <v>1</v>
      </c>
      <c r="P13" s="47">
        <v>1</v>
      </c>
      <c r="Q13" s="35">
        <v>321</v>
      </c>
      <c r="R13" s="34">
        <v>388</v>
      </c>
      <c r="S13" s="34">
        <f t="shared" si="0"/>
        <v>67</v>
      </c>
      <c r="T13" s="34">
        <f t="shared" si="2"/>
        <v>160.5</v>
      </c>
      <c r="U13" s="36">
        <f t="shared" si="3"/>
        <v>0.4174454828660436</v>
      </c>
      <c r="V13" s="37">
        <f>S13/Q13</f>
        <v>0.2087227414330218</v>
      </c>
      <c r="W13" s="57"/>
    </row>
    <row r="14" spans="1:23" ht="12.75" customHeight="1" x14ac:dyDescent="0.2">
      <c r="A14" s="23">
        <f t="shared" si="1"/>
        <v>8</v>
      </c>
      <c r="B14" s="50">
        <v>41894</v>
      </c>
      <c r="C14" s="50" t="s">
        <v>46</v>
      </c>
      <c r="D14" s="27">
        <v>10</v>
      </c>
      <c r="E14" s="27">
        <v>20</v>
      </c>
      <c r="F14" s="31"/>
      <c r="G14" s="32"/>
      <c r="H14" s="32"/>
      <c r="I14" s="32"/>
      <c r="J14" s="32"/>
      <c r="K14" s="32"/>
      <c r="L14" s="32"/>
      <c r="M14" s="33">
        <v>1</v>
      </c>
      <c r="N14" s="32"/>
      <c r="O14" s="32"/>
      <c r="P14" s="47">
        <v>0</v>
      </c>
      <c r="Q14" s="35">
        <v>221</v>
      </c>
      <c r="R14" s="34">
        <v>118</v>
      </c>
      <c r="S14" s="34">
        <f t="shared" si="0"/>
        <v>-103</v>
      </c>
      <c r="T14" s="34">
        <f t="shared" si="2"/>
        <v>110.5</v>
      </c>
      <c r="U14" s="36">
        <f t="shared" si="3"/>
        <v>-0.9321266968325792</v>
      </c>
      <c r="V14" s="37">
        <f>S14/Q14</f>
        <v>-0.4660633484162896</v>
      </c>
      <c r="W14" s="57"/>
    </row>
    <row r="15" spans="1:23" ht="12.75" customHeight="1" x14ac:dyDescent="0.2">
      <c r="A15" s="23">
        <f t="shared" si="1"/>
        <v>9</v>
      </c>
      <c r="B15" s="50">
        <v>41913</v>
      </c>
      <c r="C15" s="50" t="s">
        <v>47</v>
      </c>
      <c r="D15" s="27">
        <v>5</v>
      </c>
      <c r="E15" s="27">
        <v>13</v>
      </c>
      <c r="F15" s="31"/>
      <c r="G15" s="32"/>
      <c r="H15" s="32"/>
      <c r="I15" s="32"/>
      <c r="J15" s="33">
        <v>1</v>
      </c>
      <c r="K15" s="32"/>
      <c r="L15" s="32"/>
      <c r="M15" s="32"/>
      <c r="N15" s="32"/>
      <c r="O15" s="32"/>
      <c r="P15" s="47">
        <v>1</v>
      </c>
      <c r="Q15" s="35">
        <v>189</v>
      </c>
      <c r="R15" s="34">
        <v>223</v>
      </c>
      <c r="S15" s="34">
        <f t="shared" si="0"/>
        <v>34</v>
      </c>
      <c r="T15" s="34">
        <f t="shared" si="2"/>
        <v>94.5</v>
      </c>
      <c r="U15" s="36">
        <f t="shared" si="3"/>
        <v>0.35978835978835977</v>
      </c>
      <c r="V15" s="37">
        <f>S15/Q15</f>
        <v>0.17989417989417988</v>
      </c>
      <c r="W15" s="57"/>
    </row>
    <row r="16" spans="1:23" ht="12.75" customHeight="1" x14ac:dyDescent="0.2">
      <c r="A16" s="10">
        <f t="shared" si="1"/>
        <v>10</v>
      </c>
      <c r="B16" s="51">
        <v>41914</v>
      </c>
      <c r="C16" s="51" t="s">
        <v>48</v>
      </c>
      <c r="D16" s="5">
        <v>10</v>
      </c>
      <c r="E16" s="24">
        <v>22</v>
      </c>
      <c r="F16" s="38"/>
      <c r="G16" s="39"/>
      <c r="H16" s="40"/>
      <c r="I16" s="39"/>
      <c r="J16" s="39"/>
      <c r="K16" s="39"/>
      <c r="L16" s="39"/>
      <c r="M16" s="40"/>
      <c r="N16" s="40"/>
      <c r="O16" s="41">
        <v>1</v>
      </c>
      <c r="P16" s="48">
        <v>1</v>
      </c>
      <c r="Q16" s="43">
        <v>166</v>
      </c>
      <c r="R16" s="42">
        <v>176</v>
      </c>
      <c r="S16" s="42">
        <f t="shared" si="0"/>
        <v>10</v>
      </c>
      <c r="T16" s="42">
        <f t="shared" si="2"/>
        <v>83</v>
      </c>
      <c r="U16" s="44">
        <f t="shared" ref="U16" si="4">S16/T16</f>
        <v>0.12048192771084337</v>
      </c>
      <c r="V16" s="45">
        <f>S16/Q16</f>
        <v>6.0240963855421686E-2</v>
      </c>
      <c r="W16" s="58"/>
    </row>
    <row r="17" spans="1:23" ht="12.7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9"/>
      <c r="S17" s="9"/>
      <c r="T17" s="9"/>
      <c r="U17" s="9"/>
      <c r="V17" s="9"/>
      <c r="W17" s="9"/>
    </row>
    <row r="18" spans="1:23" ht="12.75" customHeight="1" x14ac:dyDescent="0.2">
      <c r="A18" s="2"/>
      <c r="B18" s="2"/>
      <c r="C18" s="2"/>
      <c r="D18" s="2"/>
      <c r="E18" s="2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"/>
      <c r="Q18" s="2"/>
      <c r="R18" s="9"/>
      <c r="S18" s="9"/>
      <c r="T18" s="9"/>
      <c r="U18" s="9"/>
      <c r="V18" s="9"/>
      <c r="W18" s="9"/>
    </row>
    <row r="19" spans="1:23" ht="12.75" customHeight="1" x14ac:dyDescent="0.2">
      <c r="A19" s="2"/>
      <c r="B19" s="2"/>
      <c r="C19" s="2"/>
      <c r="D19" s="2"/>
      <c r="E19" s="2"/>
      <c r="F19" s="16">
        <f t="shared" ref="F19:O19" si="5">SUM(F7:F16)</f>
        <v>0</v>
      </c>
      <c r="G19" s="16">
        <f t="shared" si="5"/>
        <v>0</v>
      </c>
      <c r="H19" s="16">
        <f t="shared" si="5"/>
        <v>2</v>
      </c>
      <c r="I19" s="16">
        <f t="shared" si="5"/>
        <v>0</v>
      </c>
      <c r="J19" s="16">
        <f t="shared" si="5"/>
        <v>3</v>
      </c>
      <c r="K19" s="16">
        <f t="shared" si="5"/>
        <v>1</v>
      </c>
      <c r="L19" s="16">
        <f t="shared" si="5"/>
        <v>1</v>
      </c>
      <c r="M19" s="16">
        <f t="shared" si="5"/>
        <v>3</v>
      </c>
      <c r="N19" s="16">
        <f t="shared" si="5"/>
        <v>1</v>
      </c>
      <c r="O19" s="16">
        <f t="shared" si="5"/>
        <v>4</v>
      </c>
      <c r="P19" s="7"/>
      <c r="Q19" s="2"/>
      <c r="R19" s="9"/>
      <c r="S19" s="9"/>
      <c r="T19" s="9"/>
      <c r="U19" s="9"/>
      <c r="V19" s="9"/>
      <c r="W19" s="9"/>
    </row>
    <row r="20" spans="1:23" ht="12.75" customHeight="1" x14ac:dyDescent="0.2">
      <c r="A20" s="2"/>
      <c r="B20" s="2"/>
      <c r="C20" s="2"/>
      <c r="D20" s="2"/>
      <c r="E20" s="2"/>
      <c r="F20" s="4"/>
      <c r="G20" s="4"/>
      <c r="H20" s="4"/>
      <c r="I20" s="4"/>
      <c r="J20" s="4"/>
      <c r="K20" s="4"/>
      <c r="L20" s="4"/>
      <c r="M20" s="4"/>
      <c r="N20" s="4"/>
      <c r="O20" s="4"/>
      <c r="P20" s="24"/>
      <c r="Q20" s="24"/>
      <c r="R20" s="27"/>
      <c r="S20" s="27"/>
      <c r="T20" s="27"/>
      <c r="U20" s="27"/>
      <c r="V20" s="9"/>
      <c r="W20" s="9"/>
    </row>
    <row r="21" spans="1:23" ht="12.75" customHeight="1" x14ac:dyDescent="0.2">
      <c r="A21" s="2"/>
      <c r="B21" s="2"/>
      <c r="C21" s="2"/>
      <c r="D21" s="2"/>
      <c r="E21" s="2"/>
      <c r="F21" s="11" t="s">
        <v>20</v>
      </c>
      <c r="G21" s="11" t="s">
        <v>20</v>
      </c>
      <c r="H21" s="11" t="s">
        <v>21</v>
      </c>
      <c r="I21" s="11" t="s">
        <v>4</v>
      </c>
      <c r="J21" s="11" t="s">
        <v>22</v>
      </c>
      <c r="K21" s="11" t="s">
        <v>23</v>
      </c>
      <c r="L21" s="11" t="s">
        <v>23</v>
      </c>
      <c r="M21" s="11" t="s">
        <v>23</v>
      </c>
      <c r="N21" s="11" t="s">
        <v>22</v>
      </c>
      <c r="O21" s="11" t="s">
        <v>24</v>
      </c>
      <c r="P21" s="11" t="s">
        <v>25</v>
      </c>
      <c r="Q21" s="8" t="s">
        <v>26</v>
      </c>
      <c r="R21" s="52"/>
      <c r="S21" s="28"/>
      <c r="T21" s="28"/>
      <c r="U21" s="28"/>
      <c r="V21" s="27"/>
      <c r="W21" s="9"/>
    </row>
    <row r="22" spans="1:23" ht="12.75" customHeight="1" x14ac:dyDescent="0.2">
      <c r="A22" s="2"/>
      <c r="B22" s="2"/>
      <c r="C22" s="2"/>
      <c r="D22" s="2"/>
      <c r="E22" s="2"/>
      <c r="F22" s="18" t="s">
        <v>27</v>
      </c>
      <c r="G22" s="18" t="s">
        <v>28</v>
      </c>
      <c r="H22" s="18" t="s">
        <v>29</v>
      </c>
      <c r="I22" s="18" t="s">
        <v>18</v>
      </c>
      <c r="J22" s="18" t="s">
        <v>5</v>
      </c>
      <c r="K22" s="18" t="s">
        <v>6</v>
      </c>
      <c r="L22" s="18" t="s">
        <v>30</v>
      </c>
      <c r="M22" s="18" t="s">
        <v>31</v>
      </c>
      <c r="N22" s="18" t="s">
        <v>29</v>
      </c>
      <c r="O22" s="18" t="s">
        <v>32</v>
      </c>
      <c r="P22" s="18" t="s">
        <v>4</v>
      </c>
      <c r="Q22" s="15" t="s">
        <v>15</v>
      </c>
      <c r="R22" s="52"/>
      <c r="S22" s="28"/>
      <c r="T22" s="28"/>
      <c r="U22" s="28"/>
      <c r="V22" s="27"/>
      <c r="W22" s="9"/>
    </row>
    <row r="23" spans="1:23" ht="12.75" customHeight="1" x14ac:dyDescent="0.2">
      <c r="A23" s="2"/>
      <c r="B23" s="2"/>
      <c r="C23" s="2"/>
      <c r="D23" s="2"/>
      <c r="E23" s="2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27"/>
      <c r="S23" s="27"/>
      <c r="T23" s="27"/>
      <c r="U23" s="27"/>
      <c r="V23" s="9"/>
      <c r="W23" s="9"/>
    </row>
    <row r="24" spans="1:23" ht="12.75" customHeight="1" x14ac:dyDescent="0.2">
      <c r="A24" s="2"/>
      <c r="B24" s="2"/>
      <c r="C24" s="2"/>
      <c r="D24" s="2"/>
      <c r="E24" s="2"/>
      <c r="F24" s="2">
        <f>A16</f>
        <v>10</v>
      </c>
      <c r="G24" s="2">
        <f>SUM(P7:P16)</f>
        <v>7</v>
      </c>
      <c r="H24" s="2">
        <f>F24-G24</f>
        <v>3</v>
      </c>
      <c r="I24" s="20">
        <f>G24/F24</f>
        <v>0.7</v>
      </c>
      <c r="J24" s="59">
        <f>SUM(Q7:Q16)</f>
        <v>2650</v>
      </c>
      <c r="K24" s="59">
        <f>SUM(R7:R16)</f>
        <v>2454</v>
      </c>
      <c r="L24" s="54">
        <f>K24-J24</f>
        <v>-196</v>
      </c>
      <c r="M24" s="59">
        <f>S8+S10+S11+S12+S13+S15+S16</f>
        <v>227</v>
      </c>
      <c r="N24" s="59">
        <f>S7+S9+S14</f>
        <v>-423</v>
      </c>
      <c r="O24" s="53">
        <f>M24/-(N24)</f>
        <v>0.53664302600472813</v>
      </c>
      <c r="P24" s="12">
        <f>AVERAGE(S8,S10,S11,S12,S13,S15,S16)</f>
        <v>32.428571428571431</v>
      </c>
      <c r="Q24" s="25">
        <f>AVERAGE(S7,S9,S14)</f>
        <v>-141</v>
      </c>
      <c r="R24" s="6"/>
      <c r="S24" s="22"/>
      <c r="T24" s="22"/>
      <c r="U24" s="22"/>
      <c r="V24" s="9"/>
      <c r="W24" s="9"/>
    </row>
    <row r="25" spans="1:23" ht="12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9"/>
      <c r="S25" s="9"/>
      <c r="T25" s="9"/>
      <c r="U25" s="9"/>
      <c r="V25" s="9"/>
      <c r="W25" s="9"/>
    </row>
    <row r="26" spans="1:23" ht="12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9"/>
      <c r="S26" s="9"/>
      <c r="T26" s="9"/>
      <c r="U26" s="9"/>
      <c r="V26" s="9"/>
      <c r="W26" s="9"/>
    </row>
    <row r="27" spans="1:23" ht="12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9"/>
      <c r="S27" s="9"/>
      <c r="T27" s="9"/>
      <c r="U27" s="9"/>
      <c r="V27" s="9"/>
      <c r="W27" s="9"/>
    </row>
    <row r="28" spans="1:23" ht="12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9"/>
      <c r="S28" s="9"/>
      <c r="T28" s="9"/>
      <c r="U28" s="9"/>
      <c r="V28" s="9"/>
      <c r="W28" s="9"/>
    </row>
    <row r="29" spans="1:23" ht="12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9"/>
      <c r="S29" s="9"/>
      <c r="T29" s="9"/>
      <c r="U29" s="9"/>
      <c r="V29" s="9"/>
      <c r="W29" s="9"/>
    </row>
    <row r="30" spans="1:23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55"/>
      <c r="L30" s="2"/>
      <c r="M30" s="2"/>
      <c r="N30" s="2"/>
      <c r="O30" s="2"/>
      <c r="P30" s="2"/>
      <c r="Q30" s="2"/>
      <c r="R30" s="9"/>
      <c r="S30" s="9"/>
      <c r="T30" s="9"/>
      <c r="U30" s="9"/>
      <c r="V30" s="9"/>
      <c r="W30" s="9"/>
    </row>
    <row r="31" spans="1:23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9"/>
      <c r="S31" s="9"/>
      <c r="T31" s="9"/>
      <c r="U31" s="9"/>
      <c r="V31" s="9"/>
      <c r="W31" s="9"/>
    </row>
    <row r="32" spans="1:23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9"/>
      <c r="S32" s="9"/>
      <c r="T32" s="9"/>
      <c r="U32" s="9"/>
      <c r="V32" s="9"/>
      <c r="W32" s="9"/>
    </row>
    <row r="33" spans="1:23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9"/>
      <c r="S33" s="9"/>
      <c r="T33" s="9"/>
      <c r="U33" s="9"/>
      <c r="V33" s="9"/>
      <c r="W33" s="9"/>
    </row>
    <row r="34" spans="1:23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9"/>
      <c r="S34" s="9"/>
      <c r="T34" s="9"/>
      <c r="U34" s="9"/>
      <c r="V34" s="9"/>
      <c r="W34" s="9"/>
    </row>
    <row r="35" spans="1:23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9"/>
      <c r="S35" s="9"/>
      <c r="T35" s="9"/>
      <c r="U35" s="9"/>
      <c r="V35" s="9"/>
      <c r="W35" s="9"/>
    </row>
    <row r="36" spans="1:23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9"/>
      <c r="S36" s="9"/>
      <c r="T36" s="9"/>
      <c r="U36" s="9"/>
      <c r="V36" s="9"/>
      <c r="W36" s="9"/>
    </row>
    <row r="37" spans="1:23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9"/>
      <c r="S37" s="9"/>
      <c r="T37" s="9"/>
      <c r="U37" s="9"/>
      <c r="V37" s="9"/>
      <c r="W37" s="9"/>
    </row>
    <row r="38" spans="1:23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9"/>
      <c r="S38" s="9"/>
      <c r="T38" s="9"/>
      <c r="U38" s="9"/>
      <c r="V38" s="9"/>
      <c r="W38" s="9"/>
    </row>
    <row r="39" spans="1:23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9"/>
      <c r="S39" s="9"/>
      <c r="T39" s="9"/>
      <c r="U39" s="9"/>
      <c r="V39" s="9"/>
      <c r="W39" s="2"/>
    </row>
    <row r="40" spans="1:23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9"/>
      <c r="S40" s="9"/>
      <c r="T40" s="9"/>
      <c r="U40" s="9"/>
      <c r="V40" s="9"/>
      <c r="W40" s="2"/>
    </row>
    <row r="41" spans="1:23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9"/>
      <c r="S41" s="9"/>
      <c r="T41" s="9"/>
      <c r="U41" s="9"/>
      <c r="V41" s="9"/>
      <c r="W41" s="2"/>
    </row>
    <row r="42" spans="1:23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9"/>
      <c r="S42" s="9"/>
      <c r="T42" s="9"/>
      <c r="U42" s="9"/>
      <c r="V42" s="9"/>
      <c r="W42" s="2"/>
    </row>
    <row r="43" spans="1:23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9"/>
      <c r="S43" s="9"/>
      <c r="T43" s="9"/>
      <c r="U43" s="9"/>
      <c r="V43" s="9"/>
      <c r="W43" s="2"/>
    </row>
    <row r="44" spans="1:23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9"/>
      <c r="S44" s="9"/>
      <c r="T44" s="9"/>
      <c r="U44" s="9"/>
      <c r="V44" s="9"/>
      <c r="W44" s="2"/>
    </row>
    <row r="45" spans="1:23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9"/>
      <c r="S45" s="9"/>
      <c r="T45" s="9"/>
      <c r="U45" s="9"/>
      <c r="V45" s="9"/>
      <c r="W45" s="2"/>
    </row>
    <row r="46" spans="1:23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9"/>
      <c r="S46" s="9"/>
      <c r="T46" s="9"/>
      <c r="U46" s="9"/>
      <c r="V46" s="9"/>
      <c r="W46" s="2"/>
    </row>
    <row r="47" spans="1:23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9"/>
      <c r="S47" s="9"/>
      <c r="T47" s="9"/>
      <c r="U47" s="9"/>
      <c r="V47" s="9"/>
      <c r="W47" s="2"/>
    </row>
    <row r="48" spans="1:23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9"/>
      <c r="S48" s="9"/>
      <c r="T48" s="9"/>
      <c r="U48" s="9"/>
      <c r="V48" s="9"/>
      <c r="W48" s="2"/>
    </row>
    <row r="49" spans="1:23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9"/>
      <c r="S49" s="9"/>
      <c r="T49" s="9"/>
      <c r="U49" s="9"/>
      <c r="V49" s="9"/>
      <c r="W49" s="2"/>
    </row>
    <row r="50" spans="1:23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9"/>
      <c r="S50" s="9"/>
      <c r="T50" s="9"/>
      <c r="U50" s="9"/>
      <c r="V50" s="9"/>
      <c r="W50" s="2"/>
    </row>
    <row r="51" spans="1:23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9"/>
      <c r="S51" s="9"/>
      <c r="T51" s="9"/>
      <c r="U51" s="9"/>
      <c r="V51" s="9"/>
      <c r="W51" s="2"/>
    </row>
    <row r="52" spans="1:23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9"/>
      <c r="S52" s="9"/>
      <c r="T52" s="9"/>
      <c r="U52" s="9"/>
      <c r="V52" s="9"/>
      <c r="W52" s="2"/>
    </row>
    <row r="53" spans="1:23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9"/>
      <c r="S53" s="9"/>
      <c r="T53" s="9"/>
      <c r="U53" s="9"/>
      <c r="V53" s="9"/>
      <c r="W53" s="2"/>
    </row>
    <row r="54" spans="1:23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9"/>
      <c r="S54" s="9"/>
      <c r="T54" s="9"/>
      <c r="U54" s="9"/>
      <c r="V54" s="9"/>
      <c r="W54" s="2"/>
    </row>
    <row r="55" spans="1:23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9"/>
      <c r="S55" s="9"/>
      <c r="T55" s="9"/>
      <c r="U55" s="9"/>
      <c r="V55" s="9"/>
      <c r="W55" s="2"/>
    </row>
    <row r="56" spans="1:23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9"/>
      <c r="S56" s="9"/>
      <c r="T56" s="9"/>
      <c r="U56" s="9"/>
      <c r="V56" s="9"/>
      <c r="W56" s="2"/>
    </row>
    <row r="57" spans="1:23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9"/>
      <c r="S57" s="9"/>
      <c r="T57" s="9"/>
      <c r="U57" s="9"/>
      <c r="V57" s="9"/>
      <c r="W57" s="2"/>
    </row>
    <row r="58" spans="1:23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9"/>
      <c r="S58" s="9"/>
      <c r="T58" s="9"/>
      <c r="U58" s="9"/>
      <c r="V58" s="9"/>
      <c r="W58" s="2"/>
    </row>
    <row r="59" spans="1:23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9"/>
      <c r="S59" s="9"/>
      <c r="T59" s="9"/>
      <c r="U59" s="9"/>
      <c r="V59" s="9"/>
      <c r="W59" s="2"/>
    </row>
    <row r="60" spans="1:23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9"/>
      <c r="S60" s="9"/>
      <c r="T60" s="9"/>
      <c r="U60" s="9"/>
      <c r="V60" s="9"/>
      <c r="W60" s="2"/>
    </row>
    <row r="61" spans="1:23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9"/>
      <c r="S61" s="9"/>
      <c r="T61" s="9"/>
      <c r="U61" s="9"/>
      <c r="V61" s="9"/>
      <c r="W61" s="2"/>
    </row>
    <row r="62" spans="1:23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9"/>
      <c r="S62" s="9"/>
      <c r="T62" s="9"/>
      <c r="U62" s="9"/>
      <c r="V62" s="9"/>
      <c r="W62" s="2"/>
    </row>
    <row r="63" spans="1:23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9"/>
      <c r="S63" s="9"/>
      <c r="T63" s="9"/>
      <c r="U63" s="9"/>
      <c r="V63" s="9"/>
      <c r="W63" s="2"/>
    </row>
    <row r="64" spans="1:23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9"/>
      <c r="S64" s="9"/>
      <c r="T64" s="9"/>
      <c r="U64" s="9"/>
      <c r="V64" s="9"/>
      <c r="W64" s="2"/>
    </row>
    <row r="65" spans="1:23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9"/>
      <c r="S65" s="9"/>
      <c r="T65" s="9"/>
      <c r="U65" s="9"/>
      <c r="V65" s="9"/>
      <c r="W65" s="2"/>
    </row>
    <row r="66" spans="1:23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9"/>
      <c r="S66" s="9"/>
      <c r="T66" s="9"/>
      <c r="U66" s="9"/>
      <c r="V66" s="9"/>
      <c r="W66" s="2"/>
    </row>
    <row r="67" spans="1:23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9"/>
      <c r="S67" s="9"/>
      <c r="T67" s="9"/>
      <c r="U67" s="9"/>
      <c r="V67" s="9"/>
      <c r="W67" s="2"/>
    </row>
    <row r="68" spans="1:23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</sheetData>
  <mergeCells count="3">
    <mergeCell ref="F4:J4"/>
    <mergeCell ref="K4:O4"/>
    <mergeCell ref="P4:V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H16"/>
  <sheetViews>
    <sheetView workbookViewId="0">
      <selection activeCell="A6" sqref="A6:B15"/>
    </sheetView>
  </sheetViews>
  <sheetFormatPr defaultRowHeight="12.75" x14ac:dyDescent="0.2"/>
  <cols>
    <col min="1" max="1" width="29.5703125" style="2" customWidth="1"/>
    <col min="2" max="2" width="16.7109375" style="2" customWidth="1"/>
    <col min="3" max="3" width="11.5703125" style="2" bestFit="1" customWidth="1"/>
    <col min="4" max="8" width="9.140625" style="2"/>
  </cols>
  <sheetData>
    <row r="5" spans="1:3" ht="13.5" thickBot="1" x14ac:dyDescent="0.25">
      <c r="A5" s="60" t="s">
        <v>52</v>
      </c>
      <c r="B5" s="60" t="s">
        <v>53</v>
      </c>
      <c r="C5" s="60" t="s">
        <v>61</v>
      </c>
    </row>
    <row r="6" spans="1:3" x14ac:dyDescent="0.2">
      <c r="A6" s="61" t="str">
        <f>'Long Calls'!O6</f>
        <v>Profit Target?</v>
      </c>
      <c r="B6" s="61">
        <f>'Long Calls'!O19</f>
        <v>4</v>
      </c>
      <c r="C6" s="64">
        <f>B6/$B$16</f>
        <v>0.26666666666666666</v>
      </c>
    </row>
    <row r="7" spans="1:3" x14ac:dyDescent="0.2">
      <c r="A7" s="62" t="str">
        <f>'Long Calls'!J6</f>
        <v>IV&lt;33%ile?</v>
      </c>
      <c r="B7" s="62">
        <f>'Long Calls'!J19</f>
        <v>3</v>
      </c>
      <c r="C7" s="65">
        <f>B7/$B$16</f>
        <v>0.2</v>
      </c>
    </row>
    <row r="8" spans="1:3" x14ac:dyDescent="0.2">
      <c r="A8" s="62" t="str">
        <f>'Long Calls'!M6</f>
        <v>News?</v>
      </c>
      <c r="B8" s="62">
        <f>'Long Calls'!M19</f>
        <v>3</v>
      </c>
      <c r="C8" s="65">
        <f t="shared" ref="C8:C15" si="0">B8/B$16</f>
        <v>0.2</v>
      </c>
    </row>
    <row r="9" spans="1:3" x14ac:dyDescent="0.2">
      <c r="A9" s="62" t="str">
        <f>'Long Calls'!H6</f>
        <v>78 min?</v>
      </c>
      <c r="B9" s="62">
        <f>'Long Calls'!H19</f>
        <v>2</v>
      </c>
      <c r="C9" s="65">
        <f t="shared" si="0"/>
        <v>0.13333333333333333</v>
      </c>
    </row>
    <row r="10" spans="1:3" x14ac:dyDescent="0.2">
      <c r="A10" s="62" t="str">
        <f>'Long Calls'!K6</f>
        <v>EMx2?</v>
      </c>
      <c r="B10" s="62">
        <f>'Long Calls'!K19</f>
        <v>1</v>
      </c>
      <c r="C10" s="65">
        <f t="shared" si="0"/>
        <v>6.6666666666666666E-2</v>
      </c>
    </row>
    <row r="11" spans="1:3" x14ac:dyDescent="0.2">
      <c r="A11" s="62" t="str">
        <f>'Long Calls'!L6</f>
        <v>Stop Set</v>
      </c>
      <c r="B11" s="62">
        <f>'Long Calls'!L19</f>
        <v>1</v>
      </c>
      <c r="C11" s="65">
        <f t="shared" si="0"/>
        <v>6.6666666666666666E-2</v>
      </c>
    </row>
    <row r="12" spans="1:3" x14ac:dyDescent="0.2">
      <c r="A12" s="62" t="str">
        <f>'Long Calls'!N6</f>
        <v>Risk&lt;2%</v>
      </c>
      <c r="B12" s="62">
        <f>'Long Calls'!N19</f>
        <v>1</v>
      </c>
      <c r="C12" s="65">
        <f t="shared" si="0"/>
        <v>6.6666666666666666E-2</v>
      </c>
    </row>
    <row r="13" spans="1:3" x14ac:dyDescent="0.2">
      <c r="A13" s="62" t="str">
        <f>'Long Calls'!F6</f>
        <v>Mkt Type</v>
      </c>
      <c r="B13" s="62">
        <f>'Long Calls'!F19</f>
        <v>0</v>
      </c>
      <c r="C13" s="65">
        <f t="shared" si="0"/>
        <v>0</v>
      </c>
    </row>
    <row r="14" spans="1:3" x14ac:dyDescent="0.2">
      <c r="A14" s="62" t="str">
        <f>'Long Calls'!G6</f>
        <v>Trend?</v>
      </c>
      <c r="B14" s="62">
        <f>'Long Calls'!G19</f>
        <v>0</v>
      </c>
      <c r="C14" s="65">
        <f t="shared" si="0"/>
        <v>0</v>
      </c>
    </row>
    <row r="15" spans="1:3" ht="13.5" thickBot="1" x14ac:dyDescent="0.25">
      <c r="A15" s="63" t="str">
        <f>'Long Calls'!I6</f>
        <v>Energy?</v>
      </c>
      <c r="B15" s="63">
        <f>'Long Calls'!I19</f>
        <v>0</v>
      </c>
      <c r="C15" s="66">
        <f t="shared" si="0"/>
        <v>0</v>
      </c>
    </row>
    <row r="16" spans="1:3" x14ac:dyDescent="0.2">
      <c r="B16" s="2">
        <f>SUM(B6:B15)</f>
        <v>15</v>
      </c>
    </row>
  </sheetData>
  <sortState xmlns:xlrd2="http://schemas.microsoft.com/office/spreadsheetml/2017/richdata2" ref="A6:C15">
    <sortCondition descending="1" ref="B6:B15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Long Calls</vt:lpstr>
      <vt:lpstr>ParetoChart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 Severson</dc:creator>
  <cp:lastModifiedBy>Doc</cp:lastModifiedBy>
  <dcterms:created xsi:type="dcterms:W3CDTF">2014-10-19T15:33:12Z</dcterms:created>
  <dcterms:modified xsi:type="dcterms:W3CDTF">2019-12-15T15:21:55Z</dcterms:modified>
</cp:coreProperties>
</file>